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34" i="36" l="1"/>
  <c r="G17" i="36" l="1"/>
  <c r="G46" i="36" l="1"/>
  <c r="G47" i="36"/>
  <c r="G50" i="36" l="1"/>
  <c r="G69" i="36"/>
  <c r="G43" i="36"/>
  <c r="G36" i="36"/>
  <c r="G20" i="36"/>
  <c r="G19" i="36"/>
  <c r="G27" i="36" l="1"/>
  <c r="G26" i="36"/>
  <c r="G25" i="36"/>
  <c r="G8" i="36" l="1"/>
  <c r="G21" i="36" l="1"/>
  <c r="G28" i="36" l="1"/>
  <c r="G53" i="36"/>
  <c r="G52" i="36"/>
  <c r="G38" i="36"/>
  <c r="G37" i="36"/>
  <c r="G18" i="36"/>
  <c r="H50" i="36" l="1"/>
  <c r="F62" i="36" l="1"/>
  <c r="F15" i="36" s="1"/>
  <c r="F61" i="36"/>
  <c r="E61" i="36" s="1"/>
  <c r="C61" i="36" s="1"/>
  <c r="G7" i="36"/>
  <c r="F8" i="36"/>
  <c r="G35" i="36" l="1"/>
  <c r="G68" i="36"/>
  <c r="G67" i="36" s="1"/>
  <c r="G45" i="36"/>
  <c r="G39" i="36"/>
  <c r="D34" i="36"/>
  <c r="C34" i="36" s="1"/>
  <c r="H34" i="36" s="1"/>
  <c r="G48" i="36"/>
  <c r="C50" i="36"/>
  <c r="F14" i="36"/>
  <c r="F13" i="36" s="1"/>
  <c r="E8" i="36"/>
  <c r="E11" i="36"/>
  <c r="C11" i="36" s="1"/>
  <c r="H11" i="36" s="1"/>
  <c r="E62" i="36"/>
  <c r="C62" i="36" s="1"/>
  <c r="H62" i="36" s="1"/>
  <c r="G22" i="36"/>
  <c r="C60" i="36"/>
  <c r="H60" i="36" s="1"/>
  <c r="C59" i="36"/>
  <c r="H59" i="36" s="1"/>
  <c r="C57" i="36"/>
  <c r="H57" i="36" s="1"/>
  <c r="C56" i="36"/>
  <c r="H56" i="36" s="1"/>
  <c r="C54" i="36"/>
  <c r="C53" i="36"/>
  <c r="H53" i="36" s="1"/>
  <c r="C52" i="36"/>
  <c r="H52" i="36" s="1"/>
  <c r="C44" i="36"/>
  <c r="C41" i="36"/>
  <c r="H41" i="36" s="1"/>
  <c r="C35" i="36"/>
  <c r="C36" i="36"/>
  <c r="H36" i="36" s="1"/>
  <c r="C37" i="36"/>
  <c r="H37" i="36" s="1"/>
  <c r="C38" i="36"/>
  <c r="C31" i="36"/>
  <c r="H31" i="36" s="1"/>
  <c r="C32" i="36"/>
  <c r="H32" i="36" s="1"/>
  <c r="C30" i="36"/>
  <c r="H30" i="36" s="1"/>
  <c r="C28" i="36"/>
  <c r="H28" i="36" s="1"/>
  <c r="C24" i="36"/>
  <c r="H24" i="36" s="1"/>
  <c r="C25" i="36"/>
  <c r="H25" i="36" s="1"/>
  <c r="C26" i="36"/>
  <c r="H26" i="36" s="1"/>
  <c r="C27" i="36"/>
  <c r="H27" i="36" s="1"/>
  <c r="C23" i="36"/>
  <c r="H23" i="36" s="1"/>
  <c r="C18" i="36"/>
  <c r="C19" i="36"/>
  <c r="H19" i="36" s="1"/>
  <c r="C20" i="36"/>
  <c r="H20" i="36" s="1"/>
  <c r="C21" i="36"/>
  <c r="C17" i="36"/>
  <c r="G54" i="36"/>
  <c r="H54" i="36" s="1"/>
  <c r="G65" i="36"/>
  <c r="G58" i="36"/>
  <c r="G55" i="36"/>
  <c r="G51" i="36"/>
  <c r="G29" i="36"/>
  <c r="G13" i="36"/>
  <c r="H44" i="36"/>
  <c r="F12" i="36"/>
  <c r="F7" i="36" s="1"/>
  <c r="E10" i="36"/>
  <c r="C10" i="36" s="1"/>
  <c r="H10" i="36" s="1"/>
  <c r="E64" i="36"/>
  <c r="C64" i="36" s="1"/>
  <c r="H64" i="36" s="1"/>
  <c r="E63" i="36"/>
  <c r="C63" i="36" s="1"/>
  <c r="H63" i="36" s="1"/>
  <c r="E14" i="36"/>
  <c r="E13" i="36" s="1"/>
  <c r="C13" i="36" s="1"/>
  <c r="H13" i="36" s="1"/>
  <c r="E9" i="36"/>
  <c r="C9" i="36" s="1"/>
  <c r="H9" i="36" s="1"/>
  <c r="C69" i="36"/>
  <c r="H69" i="36" s="1"/>
  <c r="D68" i="36"/>
  <c r="D67" i="36"/>
  <c r="C67" i="36" s="1"/>
  <c r="C66" i="36"/>
  <c r="H66" i="36" s="1"/>
  <c r="D65" i="36"/>
  <c r="D58" i="36"/>
  <c r="C58" i="36" s="1"/>
  <c r="D55" i="36"/>
  <c r="C55" i="36" s="1"/>
  <c r="D51" i="36"/>
  <c r="C51" i="36" s="1"/>
  <c r="D49" i="36"/>
  <c r="D48" i="36" s="1"/>
  <c r="C48" i="36" s="1"/>
  <c r="D47" i="36"/>
  <c r="C47" i="36" s="1"/>
  <c r="D46" i="36"/>
  <c r="D43" i="36"/>
  <c r="D42" i="36" s="1"/>
  <c r="C42" i="36" s="1"/>
  <c r="D40" i="36"/>
  <c r="C40" i="36" s="1"/>
  <c r="H40" i="36" s="1"/>
  <c r="D29" i="36"/>
  <c r="C29" i="36" s="1"/>
  <c r="D22" i="36"/>
  <c r="C22" i="36" s="1"/>
  <c r="D16" i="36"/>
  <c r="C16" i="36" s="1"/>
  <c r="H38" i="36"/>
  <c r="H48" i="36" l="1"/>
  <c r="C43" i="36"/>
  <c r="H43" i="36" s="1"/>
  <c r="D45" i="36"/>
  <c r="C45" i="36" s="1"/>
  <c r="C14" i="36"/>
  <c r="H14" i="36" s="1"/>
  <c r="H29" i="36"/>
  <c r="H22" i="36"/>
  <c r="H35" i="36"/>
  <c r="H17" i="36"/>
  <c r="H18" i="36"/>
  <c r="C49" i="36"/>
  <c r="H49" i="36" s="1"/>
  <c r="H58" i="36"/>
  <c r="H47" i="36"/>
  <c r="H67" i="36"/>
  <c r="H55" i="36"/>
  <c r="H45" i="36"/>
  <c r="H51" i="36"/>
  <c r="C8" i="36"/>
  <c r="H8" i="36" s="1"/>
  <c r="C46" i="36"/>
  <c r="C65" i="36"/>
  <c r="H65" i="36" s="1"/>
  <c r="E12" i="36"/>
  <c r="C12" i="36" s="1"/>
  <c r="H12" i="36" s="1"/>
  <c r="G42" i="36"/>
  <c r="H42" i="36" s="1"/>
  <c r="D39" i="36"/>
  <c r="C39" i="36" s="1"/>
  <c r="H39" i="36" s="1"/>
  <c r="H46" i="36"/>
  <c r="C68" i="36"/>
  <c r="H68" i="36" s="1"/>
  <c r="G33" i="36"/>
  <c r="D33" i="36"/>
  <c r="C33" i="36" s="1"/>
  <c r="H21" i="36"/>
  <c r="G16" i="36"/>
  <c r="H16" i="36" s="1"/>
  <c r="G15" i="36" l="1"/>
  <c r="G70" i="36" s="1"/>
  <c r="E15" i="36"/>
  <c r="F70" i="36"/>
  <c r="D15" i="36"/>
  <c r="E7" i="36"/>
  <c r="C7" i="36" s="1"/>
  <c r="H7" i="36" s="1"/>
  <c r="H33" i="36"/>
  <c r="C15" i="36" l="1"/>
  <c r="H15" i="36" s="1"/>
  <c r="D70" i="36"/>
  <c r="E70" i="36"/>
  <c r="C70" i="36" l="1"/>
  <c r="H70" i="36" s="1"/>
</calcChain>
</file>

<file path=xl/sharedStrings.xml><?xml version="1.0" encoding="utf-8"?>
<sst xmlns="http://schemas.openxmlformats.org/spreadsheetml/2006/main" count="98" uniqueCount="98">
  <si>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</si>
  <si>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</si>
  <si>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</si>
  <si>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</si>
  <si>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</si>
  <si>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</si>
  <si>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</si>
  <si>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</si>
  <si>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</si>
  <si>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</si>
  <si>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</si>
  <si>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</si>
  <si>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</si>
  <si>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</si>
  <si>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</si>
  <si>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</si>
  <si>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</si>
  <si>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</si>
  <si>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</si>
  <si>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</si>
  <si>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</si>
  <si>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</si>
  <si>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</si>
  <si>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</si>
  <si>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</si>
  <si>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</si>
  <si>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</si>
  <si>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</si>
  <si>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</si>
  <si>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</si>
  <si>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</si>
  <si>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</si>
  <si>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</si>
  <si>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</si>
  <si>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</si>
  <si>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</si>
  <si>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</si>
  <si>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</si>
  <si>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</si>
  <si>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</si>
  <si>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</si>
  <si>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</si>
  <si>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</si>
  <si>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</si>
  <si>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</si>
  <si>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</si>
  <si>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</si>
  <si>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</si>
  <si>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</si>
  <si>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</si>
  <si>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</si>
  <si>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</si>
  <si>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</si>
  <si>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</si>
  <si>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</si>
  <si>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</si>
  <si>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</si>
  <si>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</si>
  <si>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</si>
  <si>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</si>
  <si>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</si>
  <si>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</si>
  <si>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</si>
  <si>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</si>
  <si>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</si>
  <si>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</si>
  <si>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</si>
  <si>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</si>
  <si>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</si>
  <si>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</si>
  <si>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</si>
  <si>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</si>
  <si>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</si>
  <si>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</si>
  <si>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</si>
  <si>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</si>
  <si>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</si>
  <si>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</si>
  <si>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Утримання питних фонтанчиків, в т.ч.:</t>
  </si>
  <si>
    <t>Обслуговування водяних завіс, в т.ч.:</t>
  </si>
  <si>
    <t>3.14</t>
  </si>
  <si>
    <t>3.15</t>
  </si>
  <si>
    <t>3.16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</si>
  <si>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</si>
  <si>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</si>
  <si>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</si>
  <si>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</si>
  <si>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</si>
  <si>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</si>
  <si>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</si>
  <si>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</si>
  <si>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</si>
  <si>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</si>
  <si>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</si>
  <si>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</si>
  <si>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</si>
  <si>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</si>
  <si>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Профінансовано станом на 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</si>
</sst>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49" fontId="24" fillId="24" borderId="5" xfId="0" applyNumberFormat="1" applyFont="1" applyFill="1" applyBorder="1" applyAlignment="1">
      <alignment horizontal="center" vertical="center"/>
    </xf>
    <xf numFmtId="0" fontId="24" fillId="24" borderId="5" xfId="0" applyFont="1" applyFill="1" applyBorder="1" applyAlignment="1">
      <alignment horizontal="left" vertical="center" wrapText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7" fontId="29" fillId="26" borderId="5" xfId="0" applyNumberFormat="1" applyFon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8" fillId="25" borderId="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topLeftCell="B1" zoomScale="117" zoomScaleNormal="117" workbookViewId="0">
      <selection activeCell="G5" sqref="G5:G6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86"/>
      <c r="F1" s="86"/>
    </row>
    <row r="2" spans="1:8" ht="21" customHeight="1" x14ac:dyDescent="0.3">
      <c r="B2" s="5"/>
    </row>
    <row r="3" spans="1:8" ht="14" x14ac:dyDescent="0.3">
      <c r="A3" s="89" t="s">
        <v>53</v>
      </c>
      <c r="B3" s="89"/>
      <c r="C3" s="89"/>
      <c r="D3" s="89"/>
      <c r="E3" s="89"/>
      <c r="F3" s="89"/>
    </row>
    <row r="4" spans="1:8" ht="16.399999999999999" customHeight="1" x14ac:dyDescent="0.3">
      <c r="B4" s="5"/>
    </row>
    <row r="5" spans="1:8" ht="19.399999999999999" customHeight="1" x14ac:dyDescent="0.3">
      <c r="A5" s="91" t="s">
        <v>31</v>
      </c>
      <c r="B5" s="93" t="s">
        <v>32</v>
      </c>
      <c r="C5" s="95" t="s">
        <v>94</v>
      </c>
      <c r="D5" s="95" t="s">
        <v>95</v>
      </c>
      <c r="E5" s="87" t="s">
        <v>96</v>
      </c>
      <c r="F5" s="47" t="s">
        <v>56</v>
      </c>
      <c r="G5" s="82" t="s">
        <v>97</v>
      </c>
      <c r="H5" s="84" t="s">
        <v>87</v>
      </c>
    </row>
    <row r="6" spans="1:8" ht="26.5" customHeight="1" x14ac:dyDescent="0.3">
      <c r="A6" s="92"/>
      <c r="B6" s="94"/>
      <c r="C6" s="96"/>
      <c r="D6" s="96"/>
      <c r="E6" s="88"/>
      <c r="F6" s="48" t="s">
        <v>57</v>
      </c>
      <c r="G6" s="83"/>
      <c r="H6" s="85"/>
    </row>
    <row r="7" spans="1:8" ht="37.75" customHeight="1" x14ac:dyDescent="0.3">
      <c r="A7" s="14">
        <v>1</v>
      </c>
      <c r="B7" s="49" t="s">
        <v>58</v>
      </c>
      <c r="C7" s="69">
        <f>D7+E7</f>
        <v>26938000</v>
      </c>
      <c r="D7" s="70"/>
      <c r="E7" s="71">
        <f>E8+E12</f>
        <v>26938000</v>
      </c>
      <c r="F7" s="71">
        <f>F8+F12</f>
        <v>26938000</v>
      </c>
      <c r="G7" s="74">
        <f>G8+G9+G10+G12</f>
        <v>239416.41</v>
      </c>
      <c r="H7" s="76">
        <f>(G7/C7)*100</f>
        <v>0.88876831984557136</v>
      </c>
    </row>
    <row r="8" spans="1:8" ht="76.75" customHeight="1" x14ac:dyDescent="0.3">
      <c r="A8" s="7" t="s">
        <v>25</v>
      </c>
      <c r="B8" s="50" t="s">
        <v>59</v>
      </c>
      <c r="C8" s="56">
        <f t="shared" ref="C8:C12" si="0">E8+D8</f>
        <v>1938000</v>
      </c>
      <c r="D8" s="52"/>
      <c r="E8" s="55">
        <f t="shared" ref="E8:E12" si="1">F8</f>
        <v>1938000</v>
      </c>
      <c r="F8" s="55">
        <f>F9+F10+F11+1000000</f>
        <v>1938000</v>
      </c>
      <c r="G8" s="75">
        <f>G11</f>
        <v>239416.41</v>
      </c>
      <c r="H8" s="73">
        <f t="shared" ref="H8:H69" si="2">(G8/C8)*100</f>
        <v>12.353787925696595</v>
      </c>
    </row>
    <row r="9" spans="1:8" ht="37.5" customHeight="1" x14ac:dyDescent="0.3">
      <c r="A9" s="46"/>
      <c r="B9" s="51" t="s">
        <v>89</v>
      </c>
      <c r="C9" s="57">
        <f t="shared" si="0"/>
        <v>393000</v>
      </c>
      <c r="D9" s="54"/>
      <c r="E9" s="58">
        <f t="shared" si="1"/>
        <v>393000</v>
      </c>
      <c r="F9" s="53">
        <v>393000</v>
      </c>
      <c r="G9" s="75"/>
      <c r="H9" s="80">
        <f t="shared" si="2"/>
        <v>0</v>
      </c>
    </row>
    <row r="10" spans="1:8" ht="53.15" customHeight="1" x14ac:dyDescent="0.3">
      <c r="A10" s="46"/>
      <c r="B10" s="51" t="s">
        <v>90</v>
      </c>
      <c r="C10" s="57">
        <f t="shared" si="0"/>
        <v>300000</v>
      </c>
      <c r="D10" s="54"/>
      <c r="E10" s="58">
        <f t="shared" si="1"/>
        <v>300000</v>
      </c>
      <c r="F10" s="53">
        <v>300000</v>
      </c>
      <c r="G10" s="75"/>
      <c r="H10" s="80">
        <f t="shared" si="2"/>
        <v>0</v>
      </c>
    </row>
    <row r="11" spans="1:8" ht="37.5" customHeight="1" x14ac:dyDescent="0.3">
      <c r="A11" s="46"/>
      <c r="B11" s="51" t="s">
        <v>91</v>
      </c>
      <c r="C11" s="57">
        <f t="shared" si="0"/>
        <v>245000</v>
      </c>
      <c r="D11" s="54"/>
      <c r="E11" s="58">
        <f t="shared" si="1"/>
        <v>245000</v>
      </c>
      <c r="F11" s="53">
        <v>245000</v>
      </c>
      <c r="G11" s="18">
        <v>239416.41</v>
      </c>
      <c r="H11" s="80">
        <f t="shared" si="2"/>
        <v>97.720983673469391</v>
      </c>
    </row>
    <row r="12" spans="1:8" ht="77.5" customHeight="1" x14ac:dyDescent="0.3">
      <c r="A12" s="7" t="s">
        <v>49</v>
      </c>
      <c r="B12" s="50" t="s">
        <v>86</v>
      </c>
      <c r="C12" s="56">
        <f t="shared" si="0"/>
        <v>25000000</v>
      </c>
      <c r="D12" s="52"/>
      <c r="E12" s="55">
        <f t="shared" si="1"/>
        <v>25000000</v>
      </c>
      <c r="F12" s="55">
        <f>15000000+10000000</f>
        <v>25000000</v>
      </c>
      <c r="G12" s="75"/>
      <c r="H12" s="73">
        <f t="shared" si="2"/>
        <v>0</v>
      </c>
    </row>
    <row r="13" spans="1:8" ht="43.75" customHeight="1" x14ac:dyDescent="0.3">
      <c r="A13" s="59" t="s">
        <v>36</v>
      </c>
      <c r="B13" s="60" t="s">
        <v>60</v>
      </c>
      <c r="C13" s="72">
        <f>D13+E13</f>
        <v>3800000</v>
      </c>
      <c r="D13" s="70"/>
      <c r="E13" s="72">
        <f>E14</f>
        <v>3800000</v>
      </c>
      <c r="F13" s="72">
        <f>F14</f>
        <v>3800000</v>
      </c>
      <c r="G13" s="74">
        <f>G14</f>
        <v>0</v>
      </c>
      <c r="H13" s="76">
        <f t="shared" si="2"/>
        <v>0</v>
      </c>
    </row>
    <row r="14" spans="1:8" ht="74.5" customHeight="1" x14ac:dyDescent="0.3">
      <c r="A14" s="7" t="s">
        <v>44</v>
      </c>
      <c r="B14" s="50" t="s">
        <v>61</v>
      </c>
      <c r="C14" s="56">
        <f>E14+D14</f>
        <v>3800000</v>
      </c>
      <c r="D14" s="52"/>
      <c r="E14" s="55">
        <f>F14</f>
        <v>3800000</v>
      </c>
      <c r="F14" s="55">
        <f>5000000-1200000</f>
        <v>3800000</v>
      </c>
      <c r="G14" s="75"/>
      <c r="H14" s="73">
        <f t="shared" si="2"/>
        <v>0</v>
      </c>
    </row>
    <row r="15" spans="1:8" s="3" customFormat="1" ht="34.4" customHeight="1" x14ac:dyDescent="0.35">
      <c r="A15" s="14" t="s">
        <v>37</v>
      </c>
      <c r="B15" s="28" t="s">
        <v>34</v>
      </c>
      <c r="C15" s="29">
        <f t="shared" ref="C15:C45" si="3">D15+E15</f>
        <v>78760393</v>
      </c>
      <c r="D15" s="29">
        <f>D16+D22+D29+D33+D39+D42+D45+D48+D51+D54+D55+D58</f>
        <v>77580393</v>
      </c>
      <c r="E15" s="68">
        <f>F15</f>
        <v>1180000</v>
      </c>
      <c r="F15" s="68">
        <f>F62+F63+F64+F61</f>
        <v>1180000</v>
      </c>
      <c r="G15" s="29">
        <f>G16+G22+G29+G33+G39+G42+G45+G48+G51+G54+G55+G58+G62+G63+G64+G61</f>
        <v>25840485.890000001</v>
      </c>
      <c r="H15" s="77">
        <f t="shared" si="2"/>
        <v>32.808985463035974</v>
      </c>
    </row>
    <row r="16" spans="1:8" ht="26" x14ac:dyDescent="0.3">
      <c r="A16" s="13" t="s">
        <v>13</v>
      </c>
      <c r="B16" s="15" t="s">
        <v>45</v>
      </c>
      <c r="C16" s="30">
        <f t="shared" si="3"/>
        <v>22852434</v>
      </c>
      <c r="D16" s="31">
        <f>D17+D18+D19+D20+D21</f>
        <v>22852434</v>
      </c>
      <c r="E16" s="61"/>
      <c r="F16" s="61"/>
      <c r="G16" s="39">
        <f>G17+G18+G19+G20+G21</f>
        <v>8621039.5800000001</v>
      </c>
      <c r="H16" s="78">
        <f t="shared" si="2"/>
        <v>37.724819946969326</v>
      </c>
    </row>
    <row r="17" spans="1:8" ht="26" x14ac:dyDescent="0.3">
      <c r="A17" s="6"/>
      <c r="B17" s="20" t="s">
        <v>51</v>
      </c>
      <c r="C17" s="32">
        <f t="shared" si="3"/>
        <v>5452680</v>
      </c>
      <c r="D17" s="32">
        <v>5452680</v>
      </c>
      <c r="E17" s="62"/>
      <c r="F17" s="62"/>
      <c r="G17" s="18">
        <f>401213+257306+190259+446380+147635+446575+20000</f>
        <v>1909368</v>
      </c>
      <c r="H17" s="80">
        <f t="shared" si="2"/>
        <v>35.017055833094915</v>
      </c>
    </row>
    <row r="18" spans="1:8" ht="14" x14ac:dyDescent="0.3">
      <c r="A18" s="6"/>
      <c r="B18" s="12" t="s">
        <v>23</v>
      </c>
      <c r="C18" s="32">
        <f t="shared" si="3"/>
        <v>13293766</v>
      </c>
      <c r="D18" s="32">
        <v>13293766</v>
      </c>
      <c r="E18" s="61"/>
      <c r="F18" s="61"/>
      <c r="G18" s="18">
        <f>1894053.92+1540358.88+1004768.71+744381.83</f>
        <v>5183563.34</v>
      </c>
      <c r="H18" s="80">
        <f t="shared" si="2"/>
        <v>38.992437056587278</v>
      </c>
    </row>
    <row r="19" spans="1:8" ht="26" x14ac:dyDescent="0.3">
      <c r="A19" s="6"/>
      <c r="B19" s="20" t="s">
        <v>52</v>
      </c>
      <c r="C19" s="32">
        <f t="shared" si="3"/>
        <v>1046719</v>
      </c>
      <c r="D19" s="32">
        <v>1046719</v>
      </c>
      <c r="E19" s="61"/>
      <c r="F19" s="61"/>
      <c r="G19" s="18">
        <f>35065.24+37721.96+6714.8+37505.24+45735.86+6714.8+37505.24+42416.59+37565.02+6717.65+37564.85+3520+37565.02+6715.22+37564.98</f>
        <v>416592.46999999991</v>
      </c>
      <c r="H19" s="80">
        <f t="shared" si="2"/>
        <v>39.799838352031436</v>
      </c>
    </row>
    <row r="20" spans="1:8" ht="26" x14ac:dyDescent="0.3">
      <c r="A20" s="6"/>
      <c r="B20" s="20" t="s">
        <v>55</v>
      </c>
      <c r="C20" s="32">
        <f t="shared" si="3"/>
        <v>1359220</v>
      </c>
      <c r="D20" s="32">
        <v>1359220</v>
      </c>
      <c r="E20" s="61"/>
      <c r="F20" s="61"/>
      <c r="G20" s="18">
        <f>49644.23+35382.33+45744.83+39281.73+44056.76+40969.8+42513.05+29640+42518.9+42513.02+66237.93</f>
        <v>478502.58</v>
      </c>
      <c r="H20" s="80">
        <f t="shared" si="2"/>
        <v>35.204203881638001</v>
      </c>
    </row>
    <row r="21" spans="1:8" ht="14" x14ac:dyDescent="0.3">
      <c r="A21" s="6"/>
      <c r="B21" s="27" t="s">
        <v>5</v>
      </c>
      <c r="C21" s="33">
        <f t="shared" si="3"/>
        <v>1700049</v>
      </c>
      <c r="D21" s="33">
        <v>1700049</v>
      </c>
      <c r="E21" s="61"/>
      <c r="F21" s="61"/>
      <c r="G21" s="18">
        <f>146927.28+113814.47+21815.27+101714.27+21296.33+91600.73+34744.74+101100.1</f>
        <v>633013.19000000006</v>
      </c>
      <c r="H21" s="80">
        <f t="shared" si="2"/>
        <v>37.234996755975864</v>
      </c>
    </row>
    <row r="22" spans="1:8" ht="26" x14ac:dyDescent="0.3">
      <c r="A22" s="13" t="s">
        <v>62</v>
      </c>
      <c r="B22" s="8" t="s">
        <v>26</v>
      </c>
      <c r="C22" s="34">
        <f t="shared" si="3"/>
        <v>12656559</v>
      </c>
      <c r="D22" s="35">
        <f>SUM(D23:D28)</f>
        <v>12656559</v>
      </c>
      <c r="E22" s="61"/>
      <c r="F22" s="61"/>
      <c r="G22" s="39">
        <f>G23+G24+G25+G26+G27+G28</f>
        <v>4551950</v>
      </c>
      <c r="H22" s="78">
        <f t="shared" si="2"/>
        <v>35.965146608963778</v>
      </c>
    </row>
    <row r="23" spans="1:8" ht="14" x14ac:dyDescent="0.3">
      <c r="A23" s="7"/>
      <c r="B23" s="12" t="s">
        <v>6</v>
      </c>
      <c r="C23" s="36">
        <f t="shared" si="3"/>
        <v>4000000</v>
      </c>
      <c r="D23" s="36">
        <v>4000000</v>
      </c>
      <c r="E23" s="61"/>
      <c r="F23" s="61"/>
      <c r="G23" s="18">
        <v>691100</v>
      </c>
      <c r="H23" s="80">
        <f t="shared" si="2"/>
        <v>17.2775</v>
      </c>
    </row>
    <row r="24" spans="1:8" ht="14" x14ac:dyDescent="0.3">
      <c r="A24" s="7"/>
      <c r="B24" s="9" t="s">
        <v>40</v>
      </c>
      <c r="C24" s="36">
        <f t="shared" si="3"/>
        <v>200000</v>
      </c>
      <c r="D24" s="36">
        <v>200000</v>
      </c>
      <c r="E24" s="61"/>
      <c r="F24" s="61"/>
      <c r="G24" s="18">
        <v>197980</v>
      </c>
      <c r="H24" s="80">
        <f t="shared" si="2"/>
        <v>98.99</v>
      </c>
    </row>
    <row r="25" spans="1:8" ht="26" x14ac:dyDescent="0.3">
      <c r="A25" s="7"/>
      <c r="B25" s="9" t="s">
        <v>88</v>
      </c>
      <c r="C25" s="36">
        <f t="shared" si="3"/>
        <v>1000000</v>
      </c>
      <c r="D25" s="36">
        <v>1000000</v>
      </c>
      <c r="E25" s="61"/>
      <c r="F25" s="61"/>
      <c r="G25" s="18">
        <f>99750+189730</f>
        <v>289480</v>
      </c>
      <c r="H25" s="80">
        <f t="shared" si="2"/>
        <v>28.948</v>
      </c>
    </row>
    <row r="26" spans="1:8" ht="14" x14ac:dyDescent="0.3">
      <c r="A26" s="7"/>
      <c r="B26" s="12" t="s">
        <v>7</v>
      </c>
      <c r="C26" s="36">
        <f t="shared" si="3"/>
        <v>950000</v>
      </c>
      <c r="D26" s="36">
        <v>950000</v>
      </c>
      <c r="E26" s="61"/>
      <c r="F26" s="61"/>
      <c r="G26" s="18">
        <f>91000+60100</f>
        <v>151100</v>
      </c>
      <c r="H26" s="80">
        <f t="shared" si="2"/>
        <v>15.905263157894737</v>
      </c>
    </row>
    <row r="27" spans="1:8" ht="52" x14ac:dyDescent="0.3">
      <c r="A27" s="7"/>
      <c r="B27" s="12" t="s">
        <v>8</v>
      </c>
      <c r="C27" s="36">
        <f t="shared" si="3"/>
        <v>4800000</v>
      </c>
      <c r="D27" s="36">
        <v>4800000</v>
      </c>
      <c r="E27" s="61"/>
      <c r="F27" s="61"/>
      <c r="G27" s="18">
        <f>954078+143920+567715+235965+422650+144297+178565</f>
        <v>2647190</v>
      </c>
      <c r="H27" s="80">
        <f t="shared" si="2"/>
        <v>55.149791666666673</v>
      </c>
    </row>
    <row r="28" spans="1:8" ht="26" x14ac:dyDescent="0.3">
      <c r="A28" s="7"/>
      <c r="B28" s="9" t="s">
        <v>47</v>
      </c>
      <c r="C28" s="36">
        <f t="shared" si="3"/>
        <v>1706559</v>
      </c>
      <c r="D28" s="36">
        <v>1706559</v>
      </c>
      <c r="E28" s="61"/>
      <c r="F28" s="61"/>
      <c r="G28" s="18">
        <f>410000+165100</f>
        <v>575100</v>
      </c>
      <c r="H28" s="80">
        <f t="shared" si="2"/>
        <v>33.699391582711172</v>
      </c>
    </row>
    <row r="29" spans="1:8" ht="26" x14ac:dyDescent="0.3">
      <c r="A29" s="13" t="s">
        <v>63</v>
      </c>
      <c r="B29" s="8" t="s">
        <v>27</v>
      </c>
      <c r="C29" s="37">
        <f t="shared" si="3"/>
        <v>1989579</v>
      </c>
      <c r="D29" s="35">
        <f>SUM(D30:D32)</f>
        <v>1989579</v>
      </c>
      <c r="E29" s="61"/>
      <c r="F29" s="61"/>
      <c r="G29" s="39">
        <f>G30+G31+G32</f>
        <v>0</v>
      </c>
      <c r="H29" s="78">
        <f t="shared" si="2"/>
        <v>0</v>
      </c>
    </row>
    <row r="30" spans="1:8" ht="14" x14ac:dyDescent="0.3">
      <c r="A30" s="7"/>
      <c r="B30" s="12" t="s">
        <v>15</v>
      </c>
      <c r="C30" s="38">
        <f t="shared" si="3"/>
        <v>1453192</v>
      </c>
      <c r="D30" s="38">
        <v>1453192</v>
      </c>
      <c r="E30" s="61"/>
      <c r="F30" s="61"/>
      <c r="G30" s="18"/>
      <c r="H30" s="80">
        <f t="shared" si="2"/>
        <v>0</v>
      </c>
    </row>
    <row r="31" spans="1:8" ht="26" x14ac:dyDescent="0.3">
      <c r="A31" s="7"/>
      <c r="B31" s="12" t="s">
        <v>16</v>
      </c>
      <c r="C31" s="38">
        <f t="shared" si="3"/>
        <v>250037</v>
      </c>
      <c r="D31" s="18">
        <v>250037</v>
      </c>
      <c r="E31" s="61"/>
      <c r="F31" s="61"/>
      <c r="G31" s="18"/>
      <c r="H31" s="80">
        <f t="shared" si="2"/>
        <v>0</v>
      </c>
    </row>
    <row r="32" spans="1:8" ht="14" x14ac:dyDescent="0.3">
      <c r="A32" s="7"/>
      <c r="B32" s="12" t="s">
        <v>17</v>
      </c>
      <c r="C32" s="38">
        <f t="shared" si="3"/>
        <v>286350</v>
      </c>
      <c r="D32" s="38">
        <v>286350</v>
      </c>
      <c r="E32" s="61"/>
      <c r="F32" s="61"/>
      <c r="G32" s="18"/>
      <c r="H32" s="80">
        <f t="shared" si="2"/>
        <v>0</v>
      </c>
    </row>
    <row r="33" spans="1:8" ht="14" x14ac:dyDescent="0.3">
      <c r="A33" s="13" t="s">
        <v>64</v>
      </c>
      <c r="B33" s="8" t="s">
        <v>9</v>
      </c>
      <c r="C33" s="37">
        <f t="shared" si="3"/>
        <v>6331199</v>
      </c>
      <c r="D33" s="35">
        <f>SUM(D34:D38)</f>
        <v>6331199</v>
      </c>
      <c r="E33" s="61"/>
      <c r="F33" s="61"/>
      <c r="G33" s="39">
        <f>G34+G35+G36+G37+G38</f>
        <v>2661326.2799999998</v>
      </c>
      <c r="H33" s="78">
        <f t="shared" si="2"/>
        <v>42.035107094248652</v>
      </c>
    </row>
    <row r="34" spans="1:8" ht="26" x14ac:dyDescent="0.3">
      <c r="A34" s="7"/>
      <c r="B34" s="9" t="s">
        <v>46</v>
      </c>
      <c r="C34" s="36">
        <f t="shared" si="3"/>
        <v>4126700</v>
      </c>
      <c r="D34" s="36">
        <f>3881700+245000</f>
        <v>4126700</v>
      </c>
      <c r="E34" s="61"/>
      <c r="F34" s="61"/>
      <c r="G34" s="18">
        <f>44965.83+109371.04+10642.4+65286.1+80610+93996.8+27853.1+57559.25+113273.07+2725.92+2200+42471.37+13605.5+15246.85+14019+106118.35+22351.52+40804.75+149354.29+95163.4+39654.88+360.58+29580+178567.47+124840.8+23132.5</f>
        <v>1503754.77</v>
      </c>
      <c r="H34" s="80">
        <f t="shared" si="2"/>
        <v>36.439643540843775</v>
      </c>
    </row>
    <row r="35" spans="1:8" ht="14" x14ac:dyDescent="0.3">
      <c r="A35" s="7"/>
      <c r="B35" s="9" t="s">
        <v>38</v>
      </c>
      <c r="C35" s="36">
        <f t="shared" si="3"/>
        <v>530000</v>
      </c>
      <c r="D35" s="36">
        <v>530000</v>
      </c>
      <c r="E35" s="61"/>
      <c r="F35" s="61"/>
      <c r="G35" s="18">
        <f>330100+199900</f>
        <v>530000</v>
      </c>
      <c r="H35" s="80">
        <f t="shared" si="2"/>
        <v>100</v>
      </c>
    </row>
    <row r="36" spans="1:8" ht="52" x14ac:dyDescent="0.3">
      <c r="A36" s="7"/>
      <c r="B36" s="9" t="s">
        <v>50</v>
      </c>
      <c r="C36" s="36">
        <f t="shared" si="3"/>
        <v>1592600</v>
      </c>
      <c r="D36" s="36">
        <v>1592600</v>
      </c>
      <c r="E36" s="61"/>
      <c r="F36" s="61"/>
      <c r="G36" s="18">
        <f>20784.53+77635.98+25006.89+33120+74635.6+25006.89+63605.26+2289.8+6908+25006.89+107761.18+20989.84+9159.97+25006.21+91969.19</f>
        <v>608886.23</v>
      </c>
      <c r="H36" s="80">
        <f t="shared" si="2"/>
        <v>38.232213361798316</v>
      </c>
    </row>
    <row r="37" spans="1:8" ht="14" x14ac:dyDescent="0.3">
      <c r="A37" s="7"/>
      <c r="B37" s="12" t="s">
        <v>18</v>
      </c>
      <c r="C37" s="36">
        <f t="shared" si="3"/>
        <v>66700</v>
      </c>
      <c r="D37" s="36">
        <v>66700</v>
      </c>
      <c r="E37" s="61"/>
      <c r="F37" s="61"/>
      <c r="G37" s="18">
        <f>273.53+389.88+252.48+10926.24</f>
        <v>11842.13</v>
      </c>
      <c r="H37" s="80">
        <f t="shared" si="2"/>
        <v>17.754317841079459</v>
      </c>
    </row>
    <row r="38" spans="1:8" ht="14" x14ac:dyDescent="0.3">
      <c r="A38" s="7"/>
      <c r="B38" s="12" t="s">
        <v>19</v>
      </c>
      <c r="C38" s="36">
        <f t="shared" si="3"/>
        <v>15199</v>
      </c>
      <c r="D38" s="36">
        <v>15199</v>
      </c>
      <c r="E38" s="61"/>
      <c r="F38" s="61"/>
      <c r="G38" s="18">
        <f>2435.81+1515.53+1485.71+1406.1</f>
        <v>6843.15</v>
      </c>
      <c r="H38" s="80">
        <f t="shared" si="2"/>
        <v>45.023685768800576</v>
      </c>
    </row>
    <row r="39" spans="1:8" ht="14" x14ac:dyDescent="0.3">
      <c r="A39" s="13" t="s">
        <v>65</v>
      </c>
      <c r="B39" s="8" t="s">
        <v>28</v>
      </c>
      <c r="C39" s="35">
        <f t="shared" si="3"/>
        <v>4154900</v>
      </c>
      <c r="D39" s="35">
        <f>SUM(D40:D41)</f>
        <v>4154900</v>
      </c>
      <c r="E39" s="61"/>
      <c r="F39" s="61"/>
      <c r="G39" s="39">
        <f>G40+G41</f>
        <v>0</v>
      </c>
      <c r="H39" s="78">
        <f t="shared" si="2"/>
        <v>0</v>
      </c>
    </row>
    <row r="40" spans="1:8" ht="24.65" customHeight="1" x14ac:dyDescent="0.3">
      <c r="A40" s="7"/>
      <c r="B40" s="9" t="s">
        <v>39</v>
      </c>
      <c r="C40" s="18">
        <f t="shared" si="3"/>
        <v>4054900</v>
      </c>
      <c r="D40" s="18">
        <f>3006500+1048400</f>
        <v>4054900</v>
      </c>
      <c r="E40" s="61"/>
      <c r="F40" s="61"/>
      <c r="G40" s="18"/>
      <c r="H40" s="80">
        <f t="shared" si="2"/>
        <v>0</v>
      </c>
    </row>
    <row r="41" spans="1:8" ht="52" x14ac:dyDescent="0.3">
      <c r="A41" s="7"/>
      <c r="B41" s="20" t="s">
        <v>54</v>
      </c>
      <c r="C41" s="18">
        <f t="shared" si="3"/>
        <v>100000</v>
      </c>
      <c r="D41" s="21">
        <v>100000</v>
      </c>
      <c r="E41" s="61"/>
      <c r="F41" s="61"/>
      <c r="G41" s="18"/>
      <c r="H41" s="80">
        <f t="shared" si="2"/>
        <v>0</v>
      </c>
    </row>
    <row r="42" spans="1:8" ht="30" customHeight="1" x14ac:dyDescent="0.3">
      <c r="A42" s="13" t="s">
        <v>66</v>
      </c>
      <c r="B42" s="15" t="s">
        <v>77</v>
      </c>
      <c r="C42" s="35">
        <f t="shared" si="3"/>
        <v>2025786</v>
      </c>
      <c r="D42" s="35">
        <f>SUM(D43:D44)</f>
        <v>2025786</v>
      </c>
      <c r="E42" s="61"/>
      <c r="F42" s="61"/>
      <c r="G42" s="39">
        <f>G43+G44</f>
        <v>859470.4</v>
      </c>
      <c r="H42" s="78">
        <f t="shared" si="2"/>
        <v>42.426514942841941</v>
      </c>
    </row>
    <row r="43" spans="1:8" ht="26" x14ac:dyDescent="0.3">
      <c r="A43" s="7"/>
      <c r="B43" s="9" t="s">
        <v>29</v>
      </c>
      <c r="C43" s="18">
        <f t="shared" si="3"/>
        <v>1767786</v>
      </c>
      <c r="D43" s="18">
        <f>1299893+467893</f>
        <v>1767786</v>
      </c>
      <c r="E43" s="61"/>
      <c r="F43" s="61"/>
      <c r="G43" s="18">
        <f>49995.35+49995.36+88311.75+88285.7+69147.04+69147.04+69147.04+69147.04+69147.04+69147.04</f>
        <v>691470.4</v>
      </c>
      <c r="H43" s="80">
        <f t="shared" si="2"/>
        <v>39.11505125620409</v>
      </c>
    </row>
    <row r="44" spans="1:8" ht="26" x14ac:dyDescent="0.3">
      <c r="A44" s="7"/>
      <c r="B44" s="9" t="s">
        <v>30</v>
      </c>
      <c r="C44" s="18">
        <f t="shared" si="3"/>
        <v>258000</v>
      </c>
      <c r="D44" s="18">
        <v>258000</v>
      </c>
      <c r="E44" s="61"/>
      <c r="F44" s="61"/>
      <c r="G44" s="18">
        <v>168000</v>
      </c>
      <c r="H44" s="80">
        <f t="shared" si="2"/>
        <v>65.116279069767444</v>
      </c>
    </row>
    <row r="45" spans="1:8" ht="26" x14ac:dyDescent="0.3">
      <c r="A45" s="13" t="s">
        <v>67</v>
      </c>
      <c r="B45" s="8" t="s">
        <v>33</v>
      </c>
      <c r="C45" s="39">
        <f t="shared" si="3"/>
        <v>25077688</v>
      </c>
      <c r="D45" s="35">
        <f>SUM(D46:D47)</f>
        <v>25077688</v>
      </c>
      <c r="E45" s="61"/>
      <c r="F45" s="61"/>
      <c r="G45" s="39">
        <f>G46+G47</f>
        <v>8594001.9700000007</v>
      </c>
      <c r="H45" s="78">
        <f t="shared" si="2"/>
        <v>34.269514677748603</v>
      </c>
    </row>
    <row r="46" spans="1:8" ht="39" x14ac:dyDescent="0.3">
      <c r="A46" s="7"/>
      <c r="B46" s="9" t="s">
        <v>43</v>
      </c>
      <c r="C46" s="18">
        <f t="shared" ref="C46:C64" si="4">D46+E46</f>
        <v>23265088</v>
      </c>
      <c r="D46" s="18">
        <f>12843600+5660800-1804400+6565088</f>
        <v>23265088</v>
      </c>
      <c r="E46" s="61"/>
      <c r="F46" s="61"/>
      <c r="G46" s="18">
        <f>462122.05+204350+682662.4+729363.3+3699.82+591827.95+1836+146611.58+691769.98+680265.98+672300.07+41786+185719.01+648029.2+4118.32+3520+58101.54+46575+697468.63+193585.46+17490.2+784042.69+11367.13</f>
        <v>7558612.3100000015</v>
      </c>
      <c r="H46" s="80">
        <f t="shared" si="2"/>
        <v>32.489076808993808</v>
      </c>
    </row>
    <row r="47" spans="1:8" ht="26" x14ac:dyDescent="0.3">
      <c r="A47" s="7"/>
      <c r="B47" s="9" t="s">
        <v>48</v>
      </c>
      <c r="C47" s="18">
        <f t="shared" si="4"/>
        <v>1812600</v>
      </c>
      <c r="D47" s="18">
        <f>1133683+678917</f>
        <v>1812600</v>
      </c>
      <c r="E47" s="61"/>
      <c r="F47" s="61"/>
      <c r="G47" s="18">
        <f>564+564+187423.28+119886+163651.81+443246.6+78033.98+42019.99</f>
        <v>1035389.6599999999</v>
      </c>
      <c r="H47" s="80">
        <f t="shared" si="2"/>
        <v>57.121795211298689</v>
      </c>
    </row>
    <row r="48" spans="1:8" ht="26" x14ac:dyDescent="0.3">
      <c r="A48" s="13" t="s">
        <v>68</v>
      </c>
      <c r="B48" s="8" t="s">
        <v>10</v>
      </c>
      <c r="C48" s="35">
        <f t="shared" si="4"/>
        <v>530000</v>
      </c>
      <c r="D48" s="35">
        <f>SUM(D49:D50)</f>
        <v>530000</v>
      </c>
      <c r="E48" s="61"/>
      <c r="F48" s="61"/>
      <c r="G48" s="39">
        <f>G49+G50</f>
        <v>34572.36</v>
      </c>
      <c r="H48" s="78">
        <f t="shared" si="2"/>
        <v>6.5230867924528297</v>
      </c>
    </row>
    <row r="49" spans="1:8" ht="26" x14ac:dyDescent="0.3">
      <c r="A49" s="7"/>
      <c r="B49" s="12" t="s">
        <v>11</v>
      </c>
      <c r="C49" s="36">
        <f t="shared" si="4"/>
        <v>130000</v>
      </c>
      <c r="D49" s="36">
        <f>160000-30000</f>
        <v>130000</v>
      </c>
      <c r="E49" s="61"/>
      <c r="F49" s="61"/>
      <c r="G49" s="18"/>
      <c r="H49" s="80">
        <f t="shared" si="2"/>
        <v>0</v>
      </c>
    </row>
    <row r="50" spans="1:8" ht="39" x14ac:dyDescent="0.3">
      <c r="A50" s="7"/>
      <c r="B50" s="9" t="s">
        <v>92</v>
      </c>
      <c r="C50" s="36">
        <f t="shared" si="4"/>
        <v>400000</v>
      </c>
      <c r="D50" s="36">
        <v>400000</v>
      </c>
      <c r="E50" s="61"/>
      <c r="F50" s="61"/>
      <c r="G50" s="18">
        <f>17286.18+4373.7+12912.48</f>
        <v>34572.36</v>
      </c>
      <c r="H50" s="80">
        <f t="shared" si="2"/>
        <v>8.6430900000000008</v>
      </c>
    </row>
    <row r="51" spans="1:8" ht="23.25" customHeight="1" x14ac:dyDescent="0.3">
      <c r="A51" s="13" t="s">
        <v>69</v>
      </c>
      <c r="B51" s="8" t="s">
        <v>24</v>
      </c>
      <c r="C51" s="35">
        <f t="shared" si="4"/>
        <v>1599421</v>
      </c>
      <c r="D51" s="35">
        <f>SUM(D52:D53)</f>
        <v>1599421</v>
      </c>
      <c r="E51" s="61"/>
      <c r="F51" s="61"/>
      <c r="G51" s="39">
        <f>G52+G53</f>
        <v>453254.34</v>
      </c>
      <c r="H51" s="78">
        <f t="shared" si="2"/>
        <v>28.33865129943899</v>
      </c>
    </row>
    <row r="52" spans="1:8" ht="14" x14ac:dyDescent="0.3">
      <c r="A52" s="13"/>
      <c r="B52" s="20" t="s">
        <v>20</v>
      </c>
      <c r="C52" s="40">
        <f t="shared" si="4"/>
        <v>1500050</v>
      </c>
      <c r="D52" s="40">
        <v>1500050</v>
      </c>
      <c r="E52" s="61"/>
      <c r="F52" s="61"/>
      <c r="G52" s="18">
        <f>172496.91+269502.74</f>
        <v>441999.65</v>
      </c>
      <c r="H52" s="80">
        <f t="shared" si="2"/>
        <v>29.465661144628513</v>
      </c>
    </row>
    <row r="53" spans="1:8" ht="14" x14ac:dyDescent="0.3">
      <c r="A53" s="13"/>
      <c r="B53" s="12" t="s">
        <v>1</v>
      </c>
      <c r="C53" s="40">
        <f t="shared" si="4"/>
        <v>99371</v>
      </c>
      <c r="D53" s="36">
        <v>99371</v>
      </c>
      <c r="E53" s="61"/>
      <c r="F53" s="61"/>
      <c r="G53" s="18">
        <f>4482.24+3216.26+2015.87+1540.32</f>
        <v>11254.689999999999</v>
      </c>
      <c r="H53" s="80">
        <f t="shared" si="2"/>
        <v>11.325930100331082</v>
      </c>
    </row>
    <row r="54" spans="1:8" ht="14" x14ac:dyDescent="0.3">
      <c r="A54" s="13" t="s">
        <v>70</v>
      </c>
      <c r="B54" s="8" t="s">
        <v>2</v>
      </c>
      <c r="C54" s="41">
        <f t="shared" si="4"/>
        <v>243800</v>
      </c>
      <c r="D54" s="41">
        <v>243800</v>
      </c>
      <c r="E54" s="61"/>
      <c r="F54" s="61"/>
      <c r="G54" s="39">
        <f>13370.96+51500</f>
        <v>64870.96</v>
      </c>
      <c r="H54" s="78">
        <f t="shared" si="2"/>
        <v>26.608269073010664</v>
      </c>
    </row>
    <row r="55" spans="1:8" ht="14" x14ac:dyDescent="0.3">
      <c r="A55" s="13" t="s">
        <v>71</v>
      </c>
      <c r="B55" s="15" t="s">
        <v>78</v>
      </c>
      <c r="C55" s="41">
        <f t="shared" si="4"/>
        <v>116200</v>
      </c>
      <c r="D55" s="41">
        <f>SUM(D56:D57)</f>
        <v>116200</v>
      </c>
      <c r="E55" s="61"/>
      <c r="F55" s="61"/>
      <c r="G55" s="39">
        <f>G56+G57</f>
        <v>0</v>
      </c>
      <c r="H55" s="78">
        <f t="shared" si="2"/>
        <v>0</v>
      </c>
    </row>
    <row r="56" spans="1:8" ht="14" x14ac:dyDescent="0.3">
      <c r="A56" s="13"/>
      <c r="B56" s="12" t="s">
        <v>3</v>
      </c>
      <c r="C56" s="36">
        <f t="shared" si="4"/>
        <v>112000</v>
      </c>
      <c r="D56" s="36">
        <v>112000</v>
      </c>
      <c r="E56" s="61"/>
      <c r="F56" s="61"/>
      <c r="G56" s="18"/>
      <c r="H56" s="80">
        <f t="shared" si="2"/>
        <v>0</v>
      </c>
    </row>
    <row r="57" spans="1:8" ht="26" x14ac:dyDescent="0.3">
      <c r="A57" s="13"/>
      <c r="B57" s="12" t="s">
        <v>21</v>
      </c>
      <c r="C57" s="36">
        <f t="shared" si="4"/>
        <v>4200</v>
      </c>
      <c r="D57" s="36">
        <v>4200</v>
      </c>
      <c r="E57" s="61"/>
      <c r="F57" s="61"/>
      <c r="G57" s="18"/>
      <c r="H57" s="80">
        <f t="shared" si="2"/>
        <v>0</v>
      </c>
    </row>
    <row r="58" spans="1:8" ht="14" x14ac:dyDescent="0.3">
      <c r="A58" s="13" t="s">
        <v>72</v>
      </c>
      <c r="B58" s="15" t="s">
        <v>79</v>
      </c>
      <c r="C58" s="41">
        <f t="shared" si="4"/>
        <v>2827</v>
      </c>
      <c r="D58" s="41">
        <f>SUM(D59:D60)</f>
        <v>2827</v>
      </c>
      <c r="E58" s="61"/>
      <c r="F58" s="61"/>
      <c r="G58" s="39">
        <f>G59+G60</f>
        <v>0</v>
      </c>
      <c r="H58" s="78">
        <f t="shared" si="2"/>
        <v>0</v>
      </c>
    </row>
    <row r="59" spans="1:8" ht="14" x14ac:dyDescent="0.3">
      <c r="A59" s="7"/>
      <c r="B59" s="12" t="s">
        <v>4</v>
      </c>
      <c r="C59" s="36">
        <f t="shared" si="4"/>
        <v>2622</v>
      </c>
      <c r="D59" s="36">
        <v>2622</v>
      </c>
      <c r="E59" s="61"/>
      <c r="F59" s="61"/>
      <c r="G59" s="18"/>
      <c r="H59" s="80">
        <f t="shared" si="2"/>
        <v>0</v>
      </c>
    </row>
    <row r="60" spans="1:8" ht="14" x14ac:dyDescent="0.3">
      <c r="A60" s="7"/>
      <c r="B60" s="12" t="s">
        <v>22</v>
      </c>
      <c r="C60" s="36">
        <f t="shared" si="4"/>
        <v>205</v>
      </c>
      <c r="D60" s="36">
        <v>205</v>
      </c>
      <c r="E60" s="61"/>
      <c r="F60" s="61"/>
      <c r="G60" s="18"/>
      <c r="H60" s="80">
        <f t="shared" si="2"/>
        <v>0</v>
      </c>
    </row>
    <row r="61" spans="1:8" ht="39" x14ac:dyDescent="0.3">
      <c r="A61" s="7"/>
      <c r="B61" s="15" t="s">
        <v>93</v>
      </c>
      <c r="C61" s="41">
        <f t="shared" ref="C61" si="5">D61+E61</f>
        <v>50000</v>
      </c>
      <c r="D61" s="36"/>
      <c r="E61" s="66">
        <f>F61</f>
        <v>50000</v>
      </c>
      <c r="F61" s="65">
        <f>50000</f>
        <v>50000</v>
      </c>
      <c r="G61" s="18"/>
      <c r="H61" s="80"/>
    </row>
    <row r="62" spans="1:8" ht="39" x14ac:dyDescent="0.3">
      <c r="A62" s="13" t="s">
        <v>80</v>
      </c>
      <c r="B62" s="15" t="s">
        <v>83</v>
      </c>
      <c r="C62" s="41">
        <f t="shared" si="4"/>
        <v>200000</v>
      </c>
      <c r="D62" s="36"/>
      <c r="E62" s="66">
        <f>F62</f>
        <v>200000</v>
      </c>
      <c r="F62" s="65">
        <f>200000</f>
        <v>200000</v>
      </c>
      <c r="G62" s="75"/>
      <c r="H62" s="73">
        <f t="shared" si="2"/>
        <v>0</v>
      </c>
    </row>
    <row r="63" spans="1:8" ht="39" x14ac:dyDescent="0.3">
      <c r="A63" s="13" t="s">
        <v>81</v>
      </c>
      <c r="B63" s="15" t="s">
        <v>84</v>
      </c>
      <c r="C63" s="41">
        <f t="shared" si="4"/>
        <v>490000</v>
      </c>
      <c r="D63" s="36"/>
      <c r="E63" s="66">
        <f>F63</f>
        <v>490000</v>
      </c>
      <c r="F63" s="65">
        <v>490000</v>
      </c>
      <c r="G63" s="75"/>
      <c r="H63" s="73">
        <f t="shared" si="2"/>
        <v>0</v>
      </c>
    </row>
    <row r="64" spans="1:8" ht="52" x14ac:dyDescent="0.3">
      <c r="A64" s="13" t="s">
        <v>82</v>
      </c>
      <c r="B64" s="15" t="s">
        <v>85</v>
      </c>
      <c r="C64" s="41">
        <f t="shared" si="4"/>
        <v>440000</v>
      </c>
      <c r="D64" s="36"/>
      <c r="E64" s="66">
        <f>F64</f>
        <v>440000</v>
      </c>
      <c r="F64" s="65">
        <v>440000</v>
      </c>
      <c r="G64" s="75"/>
      <c r="H64" s="73">
        <f t="shared" si="2"/>
        <v>0</v>
      </c>
    </row>
    <row r="65" spans="1:9" s="3" customFormat="1" ht="30" x14ac:dyDescent="0.35">
      <c r="A65" s="14" t="s">
        <v>73</v>
      </c>
      <c r="B65" s="11" t="s">
        <v>42</v>
      </c>
      <c r="C65" s="42">
        <f>D65</f>
        <v>37397</v>
      </c>
      <c r="D65" s="64">
        <f>D66</f>
        <v>37397</v>
      </c>
      <c r="E65" s="63"/>
      <c r="F65" s="63"/>
      <c r="G65" s="74">
        <f>G66</f>
        <v>0</v>
      </c>
      <c r="H65" s="76">
        <f t="shared" si="2"/>
        <v>0</v>
      </c>
      <c r="I65" s="81"/>
    </row>
    <row r="66" spans="1:9" ht="26" x14ac:dyDescent="0.3">
      <c r="A66" s="19" t="s">
        <v>74</v>
      </c>
      <c r="B66" s="10" t="s">
        <v>35</v>
      </c>
      <c r="C66" s="43">
        <f>D66</f>
        <v>37397</v>
      </c>
      <c r="D66" s="43">
        <v>37397</v>
      </c>
      <c r="E66" s="61"/>
      <c r="F66" s="61"/>
      <c r="G66" s="75"/>
      <c r="H66" s="73">
        <f t="shared" si="2"/>
        <v>0</v>
      </c>
    </row>
    <row r="67" spans="1:9" s="3" customFormat="1" ht="30" x14ac:dyDescent="0.35">
      <c r="A67" s="14" t="s">
        <v>75</v>
      </c>
      <c r="B67" s="11" t="s">
        <v>0</v>
      </c>
      <c r="C67" s="42">
        <f>D67</f>
        <v>1114913</v>
      </c>
      <c r="D67" s="42">
        <f>SUM(D69:D69)</f>
        <v>1114913</v>
      </c>
      <c r="E67" s="63"/>
      <c r="F67" s="63"/>
      <c r="G67" s="74">
        <f>G68</f>
        <v>298161.90999999997</v>
      </c>
      <c r="H67" s="76">
        <f t="shared" si="2"/>
        <v>26.743065153962686</v>
      </c>
    </row>
    <row r="68" spans="1:9" ht="14" x14ac:dyDescent="0.3">
      <c r="A68" s="13" t="s">
        <v>76</v>
      </c>
      <c r="B68" s="15" t="s">
        <v>14</v>
      </c>
      <c r="C68" s="41">
        <f>C69</f>
        <v>1114913</v>
      </c>
      <c r="D68" s="41">
        <f>D69</f>
        <v>1114913</v>
      </c>
      <c r="E68" s="61"/>
      <c r="F68" s="61"/>
      <c r="G68" s="39">
        <f>G69</f>
        <v>298161.90999999997</v>
      </c>
      <c r="H68" s="78">
        <f t="shared" si="2"/>
        <v>26.743065153962686</v>
      </c>
    </row>
    <row r="69" spans="1:9" ht="62.25" customHeight="1" x14ac:dyDescent="0.3">
      <c r="A69" s="6"/>
      <c r="B69" s="9" t="s">
        <v>41</v>
      </c>
      <c r="C69" s="36">
        <f>D69</f>
        <v>1114913</v>
      </c>
      <c r="D69" s="36">
        <v>1114913</v>
      </c>
      <c r="E69" s="61"/>
      <c r="F69" s="61"/>
      <c r="G69" s="18">
        <f>27399.71+31510.97+32758.73+21770.68+25309.84+35498.17+31643.4+14765.7+14787.53+8500+28668.57+25548.61</f>
        <v>298161.90999999997</v>
      </c>
      <c r="H69" s="80">
        <f t="shared" si="2"/>
        <v>26.743065153962686</v>
      </c>
    </row>
    <row r="70" spans="1:9" ht="15" x14ac:dyDescent="0.3">
      <c r="A70" s="90" t="s">
        <v>12</v>
      </c>
      <c r="B70" s="90"/>
      <c r="C70" s="44">
        <f>D70+E70</f>
        <v>110650703</v>
      </c>
      <c r="D70" s="44">
        <f>D65+D15+D67+D13+D7</f>
        <v>78732703</v>
      </c>
      <c r="E70" s="44">
        <f>E65+E15+E67+E13+E7</f>
        <v>31918000</v>
      </c>
      <c r="F70" s="44">
        <f>F65+F15+F67+F13+F7</f>
        <v>31918000</v>
      </c>
      <c r="G70" s="44">
        <f>G65+G15+G67+G13+G7</f>
        <v>26378064.210000001</v>
      </c>
      <c r="H70" s="79">
        <f>(G70/C70)*100</f>
        <v>23.83903897113062</v>
      </c>
    </row>
    <row r="71" spans="1:9" ht="15.65" customHeight="1" x14ac:dyDescent="0.3">
      <c r="A71" s="26"/>
      <c r="B71" s="26"/>
      <c r="C71" s="45"/>
      <c r="D71" s="45"/>
    </row>
    <row r="72" spans="1:9" ht="23.5" customHeight="1" x14ac:dyDescent="0.3">
      <c r="A72" s="25"/>
      <c r="C72" s="24"/>
      <c r="F72" s="24"/>
    </row>
    <row r="73" spans="1:9" x14ac:dyDescent="0.3">
      <c r="B73" s="17"/>
      <c r="C73" s="16"/>
      <c r="D73" s="16"/>
    </row>
    <row r="74" spans="1:9" s="4" customFormat="1" x14ac:dyDescent="0.3">
      <c r="A74" s="1"/>
      <c r="B74" s="2"/>
      <c r="C74" s="23"/>
      <c r="D74" s="67"/>
      <c r="E74" s="1"/>
      <c r="F74" s="1"/>
      <c r="G74" s="1"/>
    </row>
    <row r="75" spans="1:9" s="4" customFormat="1" x14ac:dyDescent="0.3">
      <c r="A75" s="1"/>
      <c r="B75" s="2"/>
      <c r="C75" s="23"/>
      <c r="E75" s="1"/>
      <c r="F75" s="1"/>
      <c r="G75" s="1"/>
    </row>
    <row r="76" spans="1:9" s="4" customFormat="1" x14ac:dyDescent="0.3">
      <c r="A76" s="1"/>
      <c r="B76" s="2"/>
      <c r="C76" s="22"/>
      <c r="E76" s="1"/>
      <c r="F76" s="1"/>
      <c r="G76" s="1"/>
    </row>
  </sheetData>
  <mergeCells count="10">
    <mergeCell ref="A70:B70"/>
    <mergeCell ref="A5:A6"/>
    <mergeCell ref="B5:B6"/>
    <mergeCell ref="C5:C6"/>
    <mergeCell ref="D5:D6"/>
    <mergeCell ref="G5:G6"/>
    <mergeCell ref="H5:H6"/>
    <mergeCell ref="E1:F1"/>
    <mergeCell ref="E5:E6"/>
    <mergeCell ref="A3:F3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2020-04-29T08:09:24Z</cp:lastPrinted>
  <dcterms:created xsi:type="dcterms:W3CDTF">2014-01-17T10:52:16Z</dcterms:created>
  <dcterms:modified xsi:type="dcterms:W3CDTF">2020-06-01T08:53:26Z</dcterms:modified>
</cp:coreProperties>
</file>